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30" windowWidth="1492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<sst xmlns="http://schemas.openxmlformats.org/spreadsheetml/2006/main" count="37" uniqueCount="26">
  <si>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L</t>
  </si>
  <si>
    <t>W</t>
  </si>
  <si>
    <t>H</t>
  </si>
  <si>
    <t>Panel sizes and quantities</t>
  </si>
  <si>
    <t>Top &amp; Bottom</t>
  </si>
  <si>
    <t>x</t>
  </si>
  <si>
    <t>No. of baffles</t>
  </si>
  <si>
    <t>Sides</t>
  </si>
  <si>
    <t>Baffle Spacing</t>
  </si>
  <si>
    <t>Ends &amp; Baffles</t>
  </si>
  <si>
    <t>Pin</t>
  </si>
  <si>
    <t>Top Ribs</t>
  </si>
  <si>
    <t>Pin Length</t>
  </si>
  <si>
    <t>Vertical Ribs</t>
  </si>
  <si>
    <t>Vertical Rib Spacing</t>
  </si>
  <si>
    <t>Horizontal Ribs</t>
  </si>
  <si>
    <t>Horizontal Rib Spacing</t>
  </si>
  <si>
    <t>Grosor de la pared</t>
  </si>
  <si>
    <t>Volumen</t>
  </si>
  <si>
    <t>Litros</t>
  </si>
  <si>
    <t>Gallons UK</t>
  </si>
  <si>
    <t>Calculadora de la capacidad</t>
  </si>
  <si>
    <t>Ancho</t>
  </si>
  <si>
    <t>Alto</t>
  </si>
  <si>
    <t>Largo (2118mm Max)</t>
  </si>
  <si>
    <t>Ponga las medidas del tanque aquí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</si>
</sst>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£-809]#,##0"/>
    <numFmt numFmtId="165" formatCode="[$£-809]#,##0.00"/>
    <numFmt numFmtId="166" formatCode="0.0"/>
  </numFmts>
  <fonts count="17">
    <font>
      <sz val="10"/>
      <name val="Arial"/>
      <family val="0"/>
    </font>
    <font>
      <sz val="12"/>
      <name val="Garamond"/>
      <family val="1"/>
    </font>
    <font>
      <b/>
      <sz val="12"/>
      <color indexed="12"/>
      <name val="Garamond"/>
      <family val="1"/>
    </font>
    <font>
      <b/>
      <sz val="12"/>
      <name val="Garamond"/>
      <family val="1"/>
    </font>
    <font>
      <sz val="12"/>
      <color indexed="12"/>
      <name val="Garamond"/>
      <family val="1"/>
    </font>
    <font>
      <b/>
      <sz val="12"/>
      <color indexed="22"/>
      <name val="Garamond"/>
      <family val="1"/>
    </font>
    <font>
      <b/>
      <sz val="12"/>
      <color indexed="9"/>
      <name val="Garamond"/>
      <family val="1"/>
    </font>
    <font>
      <sz val="12"/>
      <color indexed="9"/>
      <name val="Garamond"/>
      <family val="1"/>
    </font>
    <font>
      <sz val="10"/>
      <color indexed="9"/>
      <name val="Arial"/>
      <family val="0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4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2" fillId="3" borderId="1" xfId="0" applyFont="1" applyFill="1" applyBorder="1" applyAlignment="1" applyProtection="1">
      <alignment horizontal="left"/>
      <protection/>
    </xf>
    <xf numFmtId="0" fontId="12" fillId="3" borderId="1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center"/>
      <protection/>
    </xf>
    <xf numFmtId="1" fontId="13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4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2" fillId="4" borderId="1" xfId="0" applyFont="1" applyFill="1" applyBorder="1" applyAlignment="1" applyProtection="1">
      <alignment horizontal="left"/>
      <protection/>
    </xf>
    <xf numFmtId="166" fontId="11" fillId="4" borderId="1" xfId="0" applyNumberFormat="1" applyFont="1" applyFill="1" applyBorder="1" applyAlignment="1" applyProtection="1">
      <alignment horizontal="center"/>
      <protection/>
    </xf>
    <xf numFmtId="0" fontId="14" fillId="4" borderId="1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28575</xdr:rowOff>
    </xdr:from>
    <xdr:to>
      <xdr:col>1</xdr:col>
      <xdr:colOff>457200</xdr:colOff>
      <xdr:row>5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1819275" y="647700"/>
          <a:ext cx="276225" cy="676275"/>
        </a:xfrm>
        <a:prstGeom prst="down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B9" sqref="B9"/>
    </sheetView>
  </sheetViews>
  <sheetFormatPr defaultColWidth="9.140625" defaultRowHeight="12.75"/>
  <cols>
    <col min="1" max="1" width="24.57421875" style="0" customWidth="1"/>
    <col min="5" max="5" width="15.140625" style="0" customWidth="1"/>
    <col min="8" max="8" width="25.421875" style="0" customWidth="1"/>
  </cols>
  <sheetData>
    <row r="1" spans="1:11" ht="33" customHeight="1">
      <c r="A1" s="38" t="s">
        <v>21</v>
      </c>
      <c r="B1" s="39"/>
      <c r="C1" s="39"/>
      <c r="D1" s="39"/>
      <c r="E1" s="39"/>
      <c r="F1" s="4"/>
      <c r="G1" s="4"/>
      <c r="H1" s="4"/>
      <c r="I1" s="4"/>
      <c r="J1" s="4"/>
      <c r="K1" s="4"/>
    </row>
    <row r="2" spans="1:11" ht="15.75">
      <c r="A2" s="40" t="s">
        <v>25</v>
      </c>
      <c r="B2" s="41"/>
      <c r="C2" s="41"/>
      <c r="D2" s="41"/>
      <c r="E2" s="41"/>
      <c r="F2" s="6"/>
      <c r="G2" s="7"/>
      <c r="H2" s="8"/>
      <c r="I2" s="9"/>
      <c r="J2" s="4"/>
      <c r="K2" s="4"/>
    </row>
    <row r="3" spans="1:11" ht="15.75">
      <c r="A3" s="42"/>
      <c r="B3" s="43"/>
      <c r="C3" s="43"/>
      <c r="D3" s="43"/>
      <c r="E3" s="43"/>
      <c r="F3" s="6"/>
      <c r="G3" s="7"/>
      <c r="H3" s="8"/>
      <c r="I3" s="9"/>
      <c r="J3" s="4"/>
      <c r="K3" s="4"/>
    </row>
    <row r="4" spans="1:11" ht="15.75">
      <c r="A4" s="43"/>
      <c r="B4" s="43"/>
      <c r="C4" s="43"/>
      <c r="D4" s="43"/>
      <c r="E4" s="43"/>
      <c r="F4" s="6"/>
      <c r="G4" s="7"/>
      <c r="H4" s="8"/>
      <c r="I4" s="9"/>
      <c r="J4" s="4"/>
      <c r="K4" s="4"/>
    </row>
    <row r="5" spans="1:11" ht="15.75">
      <c r="A5" s="43"/>
      <c r="B5" s="43"/>
      <c r="C5" s="43"/>
      <c r="D5" s="43"/>
      <c r="E5" s="43"/>
      <c r="F5" s="10"/>
      <c r="G5" s="10"/>
      <c r="H5" s="10"/>
      <c r="I5" s="10"/>
      <c r="J5" s="4"/>
      <c r="K5" s="4"/>
    </row>
    <row r="6" spans="1:11" ht="15.75">
      <c r="A6" s="43"/>
      <c r="B6" s="43"/>
      <c r="C6" s="43"/>
      <c r="D6" s="43"/>
      <c r="E6" s="43"/>
      <c r="F6" s="10"/>
      <c r="G6" s="10"/>
      <c r="H6" s="10"/>
      <c r="I6" s="10"/>
      <c r="J6" s="4"/>
      <c r="K6" s="4"/>
    </row>
    <row r="7" spans="1:11" ht="15.75">
      <c r="A7" s="11" t="s">
        <v>24</v>
      </c>
      <c r="B7" s="1">
        <v>1500</v>
      </c>
      <c r="C7" s="12" t="s">
        <v>0</v>
      </c>
      <c r="D7" s="5"/>
      <c r="E7" s="13"/>
      <c r="F7" s="6"/>
      <c r="G7" s="14"/>
      <c r="H7" s="15"/>
      <c r="I7" s="16"/>
      <c r="J7" s="4"/>
      <c r="K7" s="4"/>
    </row>
    <row r="8" spans="1:11" ht="15.75">
      <c r="A8" s="11" t="s">
        <v>22</v>
      </c>
      <c r="B8" s="1">
        <v>500</v>
      </c>
      <c r="C8" s="12" t="s">
        <v>1</v>
      </c>
      <c r="D8" s="5"/>
      <c r="E8" s="17"/>
      <c r="F8" s="6"/>
      <c r="G8" s="14"/>
      <c r="H8" s="15"/>
      <c r="I8" s="16"/>
      <c r="J8" s="4"/>
      <c r="K8" s="4"/>
    </row>
    <row r="9" spans="1:11" ht="15.75">
      <c r="A9" s="11" t="s">
        <v>23</v>
      </c>
      <c r="B9" s="2">
        <v>900</v>
      </c>
      <c r="C9" s="12" t="s">
        <v>2</v>
      </c>
      <c r="D9" s="5"/>
      <c r="E9" s="13"/>
      <c r="F9" s="6"/>
      <c r="G9" s="14"/>
      <c r="H9" s="15"/>
      <c r="I9" s="16"/>
      <c r="J9" s="4"/>
      <c r="K9" s="4"/>
    </row>
    <row r="10" spans="1:11" ht="15.75">
      <c r="A10" s="18"/>
      <c r="B10" s="19"/>
      <c r="C10" s="5"/>
      <c r="D10" s="5"/>
      <c r="E10" s="13"/>
      <c r="F10" s="6"/>
      <c r="G10" s="14"/>
      <c r="H10" s="15"/>
      <c r="I10" s="16"/>
      <c r="J10" s="4"/>
      <c r="K10" s="4"/>
    </row>
    <row r="11" spans="1:11" ht="15.75">
      <c r="A11" s="11" t="s">
        <v>17</v>
      </c>
      <c r="B11" s="3">
        <v>10</v>
      </c>
      <c r="C11" s="20"/>
      <c r="D11" s="13"/>
      <c r="E11" s="13"/>
      <c r="F11" s="14"/>
      <c r="G11" s="15"/>
      <c r="H11" s="10"/>
      <c r="I11" s="16"/>
      <c r="J11" s="4"/>
      <c r="K11" s="4"/>
    </row>
    <row r="12" spans="1:11" ht="15.75">
      <c r="A12" s="20"/>
      <c r="B12" s="21"/>
      <c r="C12" s="22"/>
      <c r="D12" s="5"/>
      <c r="E12" s="13"/>
      <c r="F12" s="6"/>
      <c r="G12" s="14"/>
      <c r="H12" s="15"/>
      <c r="I12" s="16"/>
      <c r="J12" s="4"/>
      <c r="K12" s="4"/>
    </row>
    <row r="13" spans="1:11" ht="15.75">
      <c r="A13" s="23" t="s">
        <v>18</v>
      </c>
      <c r="B13" s="24">
        <f>SUM((D16*F16*F17)-SUM(D18*F18*B11*I16))/1000000</f>
        <v>608.256</v>
      </c>
      <c r="C13" s="25" t="s">
        <v>19</v>
      </c>
      <c r="D13" s="24">
        <f>SUM(B13/4.54)</f>
        <v>133.9770925110132</v>
      </c>
      <c r="E13" s="25" t="s">
        <v>20</v>
      </c>
      <c r="F13" s="6"/>
      <c r="G13" s="7"/>
      <c r="H13" s="8"/>
      <c r="I13" s="9"/>
      <c r="J13" s="4"/>
      <c r="K13" s="4"/>
    </row>
    <row r="14" spans="1:11" ht="15.75">
      <c r="A14" s="26"/>
      <c r="B14" s="27"/>
      <c r="C14" s="27"/>
      <c r="D14" s="10"/>
      <c r="E14" s="6"/>
      <c r="F14" s="6"/>
      <c r="G14" s="7"/>
      <c r="H14" s="8"/>
      <c r="I14" s="9"/>
      <c r="J14" s="4"/>
      <c r="K14" s="4"/>
    </row>
    <row r="15" spans="1:11" ht="15.75">
      <c r="A15" s="28"/>
      <c r="B15" s="29" t="s">
        <v>3</v>
      </c>
      <c r="C15" s="30"/>
      <c r="D15" s="30"/>
      <c r="E15" s="31"/>
      <c r="F15" s="31"/>
      <c r="G15" s="32"/>
      <c r="H15" s="29"/>
      <c r="I15" s="33"/>
      <c r="J15" s="34"/>
      <c r="K15" s="4"/>
    </row>
    <row r="16" spans="1:11" ht="15.75">
      <c r="A16" s="35" t="s">
        <v>4</v>
      </c>
      <c r="B16" s="31">
        <v>2</v>
      </c>
      <c r="C16" s="31" t="s">
        <v>5</v>
      </c>
      <c r="D16" s="36">
        <f>SUM(B7-(B11*2))</f>
        <v>1480</v>
      </c>
      <c r="E16" s="36" t="s">
        <v>5</v>
      </c>
      <c r="F16" s="36">
        <f>SUM(B8-(B11*2))</f>
        <v>480</v>
      </c>
      <c r="G16" s="32"/>
      <c r="H16" s="29" t="s">
        <v>6</v>
      </c>
      <c r="I16" s="37" t="str">
        <f>IF(D16&lt;401,"0",IF(D16&lt;601,"1",IF(D16&lt;914,"2",IF(D16&lt;1221,"3",IF(D16&lt;1501,"4",IF(D16&lt;1801,"5",IF(D16&lt;2101,"6","See Gary or Fossil")))))))</f>
        <v>4</v>
      </c>
      <c r="J16" s="34"/>
      <c r="K16" s="4"/>
    </row>
    <row r="17" spans="1:11" ht="15.75">
      <c r="A17" s="35" t="s">
        <v>7</v>
      </c>
      <c r="B17" s="31">
        <v>2</v>
      </c>
      <c r="C17" s="31" t="s">
        <v>5</v>
      </c>
      <c r="D17" s="36">
        <f>SUM(B7-(B11*2))</f>
        <v>1480</v>
      </c>
      <c r="E17" s="36" t="s">
        <v>5</v>
      </c>
      <c r="F17" s="36">
        <f>SUM(B9-(B11*2))</f>
        <v>880</v>
      </c>
      <c r="G17" s="32"/>
      <c r="H17" s="29" t="s">
        <v>8</v>
      </c>
      <c r="I17" s="37">
        <f>IF(B7&lt;600,SUM(D16/2),SUM(D16/(I16+1)))</f>
        <v>296</v>
      </c>
      <c r="J17" s="34"/>
      <c r="K17" s="4"/>
    </row>
    <row r="18" spans="1:11" ht="15.75">
      <c r="A18" s="35" t="s">
        <v>9</v>
      </c>
      <c r="B18" s="31">
        <f>SUM(2+I16)</f>
        <v>6</v>
      </c>
      <c r="C18" s="31" t="s">
        <v>5</v>
      </c>
      <c r="D18" s="36">
        <f>SUM(B9-(B11*2))</f>
        <v>880</v>
      </c>
      <c r="E18" s="36" t="s">
        <v>5</v>
      </c>
      <c r="F18" s="36">
        <f>SUM(B8-(B11*2))</f>
        <v>480</v>
      </c>
      <c r="G18" s="32"/>
      <c r="H18" s="29" t="s">
        <v>10</v>
      </c>
      <c r="I18" s="30" t="str">
        <f>IF(F18&gt;500,"Yes","No")</f>
        <v>No</v>
      </c>
      <c r="J18" s="34"/>
      <c r="K18" s="4"/>
    </row>
    <row r="19" spans="1:11" ht="15.75">
      <c r="A19" s="35" t="s">
        <v>11</v>
      </c>
      <c r="B19" s="36" t="str">
        <f>I16</f>
        <v>4</v>
      </c>
      <c r="C19" s="36" t="s">
        <v>5</v>
      </c>
      <c r="D19" s="36">
        <f>F18</f>
        <v>480</v>
      </c>
      <c r="E19" s="36" t="s">
        <v>5</v>
      </c>
      <c r="F19" s="36">
        <v>150</v>
      </c>
      <c r="G19" s="32"/>
      <c r="H19" s="29" t="s">
        <v>12</v>
      </c>
      <c r="I19" s="30">
        <f>IF(I18="No",0,SUM(D16)+(B11*2)+20)</f>
        <v>0</v>
      </c>
      <c r="J19" s="34"/>
      <c r="K19" s="4"/>
    </row>
    <row r="20" spans="1:11" ht="15.75">
      <c r="A20" s="35" t="s">
        <v>13</v>
      </c>
      <c r="B20" s="36">
        <f>SUM(G20)*2</f>
        <v>0</v>
      </c>
      <c r="C20" s="36" t="s">
        <v>5</v>
      </c>
      <c r="D20" s="36">
        <f>IF(B20=0,0,SUM(D18)-15)</f>
        <v>0</v>
      </c>
      <c r="E20" s="36" t="s">
        <v>5</v>
      </c>
      <c r="F20" s="36">
        <v>100</v>
      </c>
      <c r="G20" s="37" t="str">
        <f>IF(B8=B9,"None",IF(B9&gt;B8,"None",IF(F18&lt;400,"None",IF(F18&lt;500,1,IF(F18&lt;900,2,IF(F18&lt;1200,3,IF(F18&lt;1500,4,"Too Wide")))))))</f>
        <v>None</v>
      </c>
      <c r="H20" s="29" t="s">
        <v>14</v>
      </c>
      <c r="I20" s="37">
        <f>IF(G20="None",0,IF(G20="Too Wide","Too Wide",SUM(F18)/((G20)+1)))</f>
        <v>0</v>
      </c>
      <c r="J20" s="34"/>
      <c r="K20" s="4"/>
    </row>
    <row r="21" spans="1:11" ht="15.75">
      <c r="A21" s="35" t="s">
        <v>15</v>
      </c>
      <c r="B21" s="36">
        <f>IF(G21="None",0,SUM(G21*2))</f>
        <v>4</v>
      </c>
      <c r="C21" s="36" t="s">
        <v>5</v>
      </c>
      <c r="D21" s="36">
        <f>IF(B21=0,0,SUM(F18))</f>
        <v>480</v>
      </c>
      <c r="E21" s="31" t="s">
        <v>5</v>
      </c>
      <c r="F21" s="31">
        <v>150</v>
      </c>
      <c r="G21" s="37">
        <f>IF(B9&lt;B8,"None",IF(D18&lt;450,"None",IF(D18&lt;701,1,IF(D18&lt;1000,2,IF(D18&lt;1201,3,"See Fossil")))))</f>
        <v>2</v>
      </c>
      <c r="H21" s="29" t="s">
        <v>16</v>
      </c>
      <c r="I21" s="37">
        <f>IF(G21="None",0,SUM(D18)/((G21)+1))</f>
        <v>293.3333333333333</v>
      </c>
      <c r="J21" s="34"/>
      <c r="K21" s="4"/>
    </row>
    <row r="22" spans="1:11" ht="15.75">
      <c r="A22" s="28"/>
      <c r="B22" s="28"/>
      <c r="C22" s="28"/>
      <c r="D22" s="28"/>
      <c r="E22" s="28"/>
      <c r="F22" s="28"/>
      <c r="G22" s="28"/>
      <c r="H22" s="28"/>
      <c r="I22" s="28"/>
      <c r="J22" s="34"/>
      <c r="K22" s="4"/>
    </row>
    <row r="23" spans="1:1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4"/>
    </row>
    <row r="24" spans="1:11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sheetProtection password="EADA" sheet="1" objects="1" scenarios="1" selectLockedCells="1"/>
  <mergeCells count="3">
    <mergeCell ref="A1:E1"/>
    <mergeCell ref="A2:E2"/>
    <mergeCell ref="A3:E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</dc:creator>
  <cp:keywords/>
  <dc:description/>
  <cp:lastModifiedBy>SJ</cp:lastModifiedBy>
  <dcterms:created xsi:type="dcterms:W3CDTF">2005-06-20T15:29:34Z</dcterms:created>
  <dcterms:modified xsi:type="dcterms:W3CDTF">2007-11-03T17:00:32Z</dcterms:modified>
  <cp:category/>
  <cp:version/>
  <cp:contentType/>
  <cp:contentStatus/>
</cp:coreProperties>
</file>